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sheet.macroEnabled.main+xml" PartName="/xl/workbook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x wedge" sheetId="1" r:id="rId4"/>
    <sheet state="visible" name="Sources" sheetId="2" r:id="rId5"/>
  </sheets>
  <definedNames/>
  <calcPr/>
</workbook>
</file>

<file path=xl/sharedStrings.xml><?xml version="1.0" encoding="utf-8"?>
<sst xmlns="http://schemas.openxmlformats.org/spreadsheetml/2006/main" count="57" uniqueCount="57">
  <si>
    <t>Tax year</t>
  </si>
  <si>
    <t>ONS mean gross weekly earnings (£)</t>
  </si>
  <si>
    <t>Annualised gross earnings (£)</t>
  </si>
  <si>
    <t>Personal allowance (£)</t>
  </si>
  <si>
    <t>Starting-rate band (£)</t>
  </si>
  <si>
    <t>Starting rate</t>
  </si>
  <si>
    <t>Basic rate</t>
  </si>
  <si>
    <t>Employee PT (£/week)</t>
  </si>
  <si>
    <t>Employee UEL (£/week)</t>
  </si>
  <si>
    <t>Employee main NIC rate</t>
  </si>
  <si>
    <t>Employee above-UEL rate</t>
  </si>
  <si>
    <t>Employer ST (£/week)</t>
  </si>
  <si>
    <t>Employer NIC rate</t>
  </si>
  <si>
    <t>Income Tax (£)</t>
  </si>
  <si>
    <t>Employee NIC (£)</t>
  </si>
  <si>
    <t>Employer NIC (£)</t>
  </si>
  <si>
    <t>Total employment cost (£)</t>
  </si>
  <si>
    <t>Labour-tax wedge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</si>
  <si>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</si>
  <si>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</si>
  <si>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</si>
  <si>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</si>
  <si>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</si>
  <si>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</si>
  <si>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</si>
  <si>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</si>
  <si>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</si>
  <si>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</si>
  <si>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</si>
  <si>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</si>
  <si>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</si>
  <si>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</si>
  <si>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</si>
  <si>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</si>
  <si>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</si>
  <si>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</si>
  <si>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</si>
  <si>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</si>
  <si>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</si>
  <si>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Item</t>
  </si>
  <si>
    <t>Source</t>
  </si>
  <si>
    <t>Notes</t>
  </si>
  <si>
    <t>ONS earnings</t>
  </si>
  <si>
    <t>https://www.ons.gov.uk/employmentandlabourmarket/peopleinwork/earningsandworkinghours/datasets/earningstimeseriesofmeangrossweeklyearningsfrom1938to2022/current</t>
  </si>
  <si>
    <t>ONS: Earnings time series of mean gross weekly earnings from 1938 to 2025. Annual gross weekly earnings used and multiplied by 52.</t>
  </si>
  <si>
    <t>HMRC historical tax/NIC parameters</t>
  </si>
  <si>
    <t>https://www.gov.uk/government/collections/tax-structure-and-parameters-statistics</t>
  </si>
  <si>
    <t>HMRC official statistics: Income Tax rates/allowances and National Insurance contributions; historical tables.</t>
  </si>
  <si>
    <t>Current Income Tax parameters</t>
  </si>
  <si>
    <t>https://www.gov.uk/government/publications/rates-and-allowances-income-tax/income-tax-rates-and-allowances-current-and-past</t>
  </si>
  <si>
    <t>Cross-check for recent personal allowances and Income Tax rates/bands.</t>
  </si>
  <si>
    <t>Current NIC parameters</t>
  </si>
  <si>
    <t>https://www.gov.uk/government/publications/rates-and-allowances-national-insurance-contributions/rates-and-allowances-national-insurance-contributions</t>
  </si>
  <si>
    <t>Cross-check for recent employee/employer Class 1 thresholds and rates.</t>
  </si>
  <si>
    <t>Method</t>
  </si>
  <si>
    <t>Derived calculation</t>
  </si>
  <si>
    <t>Wedge = (Income Tax + employee Class 1 NIC + employer Class 1 NIC) / (gross earnings + employer Class 1 NIC). 2022-23 and 2023-24 employee NIC changes are period-weighted for within-year rate/threshold changes.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</si>
</sst>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£0.00"/>
    <numFmt numFmtId="165" formatCode="£#,##0.00"/>
    <numFmt numFmtId="166" formatCode="0.0%"/>
  </numFmts>
  <fonts count="3">
    <font>
      <sz val="11.0"/>
      <color rgb="FF000000"/>
      <name val="Arial"/>
      <scheme val="minor"/>
    </font>
    <font>
      <b/>
      <sz val="11.0"/>
      <color rgb="FFFFFFFF"/>
      <name val="Carlito"/>
    </font>
    <font>
      <sz val="11.0"/>
      <name val="Carlito"/>
    </font>
  </fonts>
  <fills count="3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1"/>
    </xf>
    <xf borderId="0" fillId="0" fontId="2" numFmtId="0" xfId="0" applyAlignment="1" applyFont="1">
      <alignment shrinkToFit="0" wrapText="1"/>
    </xf>
    <xf borderId="0" fillId="0" fontId="2" numFmtId="164" xfId="0" applyAlignment="1" applyFont="1" applyNumberFormat="1">
      <alignment shrinkToFit="0" wrapText="1"/>
    </xf>
    <xf borderId="0" fillId="0" fontId="2" numFmtId="10" xfId="0" applyAlignment="1" applyFont="1" applyNumberFormat="1">
      <alignment shrinkToFit="0" wrapText="1"/>
    </xf>
    <xf borderId="0" fillId="0" fontId="2" numFmtId="165" xfId="0" applyAlignment="1" applyFont="1" applyNumberFormat="1">
      <alignment shrinkToFit="0" wrapText="1"/>
    </xf>
    <xf borderId="0" fillId="0" fontId="2" numFmtId="166" xfId="0" applyAlignment="1" applyFont="1" applyNumberForma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18" width="16.0"/>
    <col customWidth="1" min="19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/>
      <c r="T1" s="1"/>
      <c r="U1" s="1"/>
      <c r="V1" s="1"/>
      <c r="W1" s="1"/>
      <c r="X1" s="1"/>
      <c r="Y1" s="1"/>
      <c r="Z1" s="1"/>
    </row>
    <row r="2">
      <c r="A2" s="2" t="s">
        <v>18</v>
      </c>
      <c r="B2" s="3">
        <v>382.0</v>
      </c>
      <c r="C2" s="3" t="str">
        <f t="shared" ref="C2:C22" si="1">B2*52</f>
        <v>£19864.00</v>
      </c>
      <c r="D2" s="3">
        <v>4895.0</v>
      </c>
      <c r="E2" s="3">
        <v>2090.0</v>
      </c>
      <c r="F2" s="4">
        <v>0.1</v>
      </c>
      <c r="G2" s="4">
        <v>0.22</v>
      </c>
      <c r="H2" s="3">
        <v>94.0</v>
      </c>
      <c r="I2" s="3">
        <v>630.0</v>
      </c>
      <c r="J2" s="4">
        <v>0.11</v>
      </c>
      <c r="K2" s="4">
        <v>0.01</v>
      </c>
      <c r="L2" s="3">
        <v>94.0</v>
      </c>
      <c r="M2" s="4">
        <v>0.128</v>
      </c>
      <c r="N2" s="5" t="str">
        <f t="shared" ref="N2:N22" si="2">IF(E2&gt;0,MIN(MAX(C2-D2,0),E2)*F2+MAX(C2-D2-E2,0)*G2,MAX(C2-D2,0)*G2)</f>
        <v>£3,042.38</v>
      </c>
      <c r="O2" s="5" t="str">
        <f t="shared" ref="O2:O18" si="3">52*(MAX(MIN(B2,I2)-H2,0)*J2+MAX(B2-I2,0)*K2)</f>
        <v>£1,647.36</v>
      </c>
      <c r="P2" s="5" t="str">
        <f t="shared" ref="P2:P18" si="4">52*MAX(B2-L2,0)*M2</f>
        <v>£1,916.93</v>
      </c>
      <c r="Q2" s="5" t="str">
        <f t="shared" ref="Q2:Q22" si="5">C2+P2</f>
        <v>£21,780.93</v>
      </c>
      <c r="R2" s="6" t="str">
        <f t="shared" ref="R2:R22" si="6">(N2+O2+P2)/Q2</f>
        <v>30.3%</v>
      </c>
    </row>
    <row r="3">
      <c r="A3" s="2" t="s">
        <v>19</v>
      </c>
      <c r="B3" s="3">
        <v>400.0</v>
      </c>
      <c r="C3" s="3" t="str">
        <f t="shared" si="1"/>
        <v>£20800.00</v>
      </c>
      <c r="D3" s="3">
        <v>5035.0</v>
      </c>
      <c r="E3" s="3">
        <v>2150.0</v>
      </c>
      <c r="F3" s="4">
        <v>0.1</v>
      </c>
      <c r="G3" s="4">
        <v>0.22</v>
      </c>
      <c r="H3" s="3">
        <v>97.0</v>
      </c>
      <c r="I3" s="3">
        <v>645.0</v>
      </c>
      <c r="J3" s="4">
        <v>0.11</v>
      </c>
      <c r="K3" s="4">
        <v>0.01</v>
      </c>
      <c r="L3" s="3">
        <v>97.0</v>
      </c>
      <c r="M3" s="4">
        <v>0.128</v>
      </c>
      <c r="N3" s="5" t="str">
        <f t="shared" si="2"/>
        <v>£3,210.30</v>
      </c>
      <c r="O3" s="5" t="str">
        <f t="shared" si="3"/>
        <v>£1,733.16</v>
      </c>
      <c r="P3" s="5" t="str">
        <f t="shared" si="4"/>
        <v>£2,016.77</v>
      </c>
      <c r="Q3" s="5" t="str">
        <f t="shared" si="5"/>
        <v>£22,816.77</v>
      </c>
      <c r="R3" s="6" t="str">
        <f t="shared" si="6"/>
        <v>30.5%</v>
      </c>
    </row>
    <row r="4">
      <c r="A4" s="2" t="s">
        <v>20</v>
      </c>
      <c r="B4" s="3">
        <v>420.0</v>
      </c>
      <c r="C4" s="3" t="str">
        <f t="shared" si="1"/>
        <v>£21840.00</v>
      </c>
      <c r="D4" s="3">
        <v>5225.0</v>
      </c>
      <c r="E4" s="3">
        <v>2230.0</v>
      </c>
      <c r="F4" s="4">
        <v>0.1</v>
      </c>
      <c r="G4" s="4">
        <v>0.22</v>
      </c>
      <c r="H4" s="3">
        <v>100.0</v>
      </c>
      <c r="I4" s="3">
        <v>670.0</v>
      </c>
      <c r="J4" s="4">
        <v>0.11</v>
      </c>
      <c r="K4" s="4">
        <v>0.01</v>
      </c>
      <c r="L4" s="3">
        <v>100.0</v>
      </c>
      <c r="M4" s="4">
        <v>0.128</v>
      </c>
      <c r="N4" s="5" t="str">
        <f t="shared" si="2"/>
        <v>£3,387.70</v>
      </c>
      <c r="O4" s="5" t="str">
        <f t="shared" si="3"/>
        <v>£1,830.40</v>
      </c>
      <c r="P4" s="5" t="str">
        <f t="shared" si="4"/>
        <v>£2,129.92</v>
      </c>
      <c r="Q4" s="5" t="str">
        <f t="shared" si="5"/>
        <v>£23,969.92</v>
      </c>
      <c r="R4" s="6" t="str">
        <f t="shared" si="6"/>
        <v>30.7%</v>
      </c>
    </row>
    <row r="5">
      <c r="A5" s="2" t="s">
        <v>21</v>
      </c>
      <c r="B5" s="3">
        <v>436.0</v>
      </c>
      <c r="C5" s="3" t="str">
        <f t="shared" si="1"/>
        <v>£22672.00</v>
      </c>
      <c r="D5" s="3">
        <v>6035.0</v>
      </c>
      <c r="E5" s="3">
        <v>0.0</v>
      </c>
      <c r="F5" s="4">
        <v>0.0</v>
      </c>
      <c r="G5" s="4">
        <v>0.2</v>
      </c>
      <c r="H5" s="3">
        <v>105.0</v>
      </c>
      <c r="I5" s="3">
        <v>770.0</v>
      </c>
      <c r="J5" s="4">
        <v>0.11</v>
      </c>
      <c r="K5" s="4">
        <v>0.01</v>
      </c>
      <c r="L5" s="3">
        <v>105.0</v>
      </c>
      <c r="M5" s="4">
        <v>0.128</v>
      </c>
      <c r="N5" s="5" t="str">
        <f t="shared" si="2"/>
        <v>£3,327.40</v>
      </c>
      <c r="O5" s="5" t="str">
        <f t="shared" si="3"/>
        <v>£1,893.32</v>
      </c>
      <c r="P5" s="5" t="str">
        <f t="shared" si="4"/>
        <v>£2,203.14</v>
      </c>
      <c r="Q5" s="5" t="str">
        <f t="shared" si="5"/>
        <v>£24,875.14</v>
      </c>
      <c r="R5" s="6" t="str">
        <f t="shared" si="6"/>
        <v>29.8%</v>
      </c>
    </row>
    <row r="6">
      <c r="A6" s="2" t="s">
        <v>22</v>
      </c>
      <c r="B6" s="3">
        <v>435.0</v>
      </c>
      <c r="C6" s="3" t="str">
        <f t="shared" si="1"/>
        <v>£22620.00</v>
      </c>
      <c r="D6" s="3">
        <v>6475.0</v>
      </c>
      <c r="E6" s="3">
        <v>0.0</v>
      </c>
      <c r="F6" s="4">
        <v>0.0</v>
      </c>
      <c r="G6" s="4">
        <v>0.2</v>
      </c>
      <c r="H6" s="3">
        <v>110.0</v>
      </c>
      <c r="I6" s="3">
        <v>844.0</v>
      </c>
      <c r="J6" s="4">
        <v>0.11</v>
      </c>
      <c r="K6" s="4">
        <v>0.01</v>
      </c>
      <c r="L6" s="3">
        <v>110.0</v>
      </c>
      <c r="M6" s="4">
        <v>0.128</v>
      </c>
      <c r="N6" s="5" t="str">
        <f t="shared" si="2"/>
        <v>£3,229.00</v>
      </c>
      <c r="O6" s="5" t="str">
        <f t="shared" si="3"/>
        <v>£1,859.00</v>
      </c>
      <c r="P6" s="5" t="str">
        <f t="shared" si="4"/>
        <v>£2,163.20</v>
      </c>
      <c r="Q6" s="5" t="str">
        <f t="shared" si="5"/>
        <v>£24,783.20</v>
      </c>
      <c r="R6" s="6" t="str">
        <f t="shared" si="6"/>
        <v>29.3%</v>
      </c>
    </row>
    <row r="7">
      <c r="A7" s="2" t="s">
        <v>23</v>
      </c>
      <c r="B7" s="3">
        <v>445.0</v>
      </c>
      <c r="C7" s="3" t="str">
        <f t="shared" si="1"/>
        <v>£23140.00</v>
      </c>
      <c r="D7" s="3">
        <v>6475.0</v>
      </c>
      <c r="E7" s="3">
        <v>0.0</v>
      </c>
      <c r="F7" s="4">
        <v>0.0</v>
      </c>
      <c r="G7" s="4">
        <v>0.2</v>
      </c>
      <c r="H7" s="3">
        <v>110.0</v>
      </c>
      <c r="I7" s="3">
        <v>844.0</v>
      </c>
      <c r="J7" s="4">
        <v>0.11</v>
      </c>
      <c r="K7" s="4">
        <v>0.01</v>
      </c>
      <c r="L7" s="3">
        <v>110.0</v>
      </c>
      <c r="M7" s="4">
        <v>0.128</v>
      </c>
      <c r="N7" s="5" t="str">
        <f t="shared" si="2"/>
        <v>£3,333.00</v>
      </c>
      <c r="O7" s="5" t="str">
        <f t="shared" si="3"/>
        <v>£1,916.20</v>
      </c>
      <c r="P7" s="5" t="str">
        <f t="shared" si="4"/>
        <v>£2,229.76</v>
      </c>
      <c r="Q7" s="5" t="str">
        <f t="shared" si="5"/>
        <v>£25,369.76</v>
      </c>
      <c r="R7" s="6" t="str">
        <f t="shared" si="6"/>
        <v>29.5%</v>
      </c>
    </row>
    <row r="8">
      <c r="A8" s="2" t="s">
        <v>24</v>
      </c>
      <c r="B8" s="3">
        <v>455.0</v>
      </c>
      <c r="C8" s="3" t="str">
        <f t="shared" si="1"/>
        <v>£23660.00</v>
      </c>
      <c r="D8" s="3">
        <v>7475.0</v>
      </c>
      <c r="E8" s="3">
        <v>0.0</v>
      </c>
      <c r="F8" s="4">
        <v>0.0</v>
      </c>
      <c r="G8" s="4">
        <v>0.2</v>
      </c>
      <c r="H8" s="3">
        <v>139.0</v>
      </c>
      <c r="I8" s="3">
        <v>817.0</v>
      </c>
      <c r="J8" s="4">
        <v>0.12</v>
      </c>
      <c r="K8" s="4">
        <v>0.02</v>
      </c>
      <c r="L8" s="3">
        <v>136.0</v>
      </c>
      <c r="M8" s="4">
        <v>0.138</v>
      </c>
      <c r="N8" s="5" t="str">
        <f t="shared" si="2"/>
        <v>£3,237.00</v>
      </c>
      <c r="O8" s="5" t="str">
        <f t="shared" si="3"/>
        <v>£1,971.84</v>
      </c>
      <c r="P8" s="5" t="str">
        <f t="shared" si="4"/>
        <v>£2,289.14</v>
      </c>
      <c r="Q8" s="5" t="str">
        <f t="shared" si="5"/>
        <v>£25,949.14</v>
      </c>
      <c r="R8" s="6" t="str">
        <f t="shared" si="6"/>
        <v>28.9%</v>
      </c>
    </row>
    <row r="9">
      <c r="A9" s="2" t="s">
        <v>25</v>
      </c>
      <c r="B9" s="3">
        <v>461.0</v>
      </c>
      <c r="C9" s="3" t="str">
        <f t="shared" si="1"/>
        <v>£23972.00</v>
      </c>
      <c r="D9" s="3">
        <v>8105.0</v>
      </c>
      <c r="E9" s="3">
        <v>0.0</v>
      </c>
      <c r="F9" s="4">
        <v>0.0</v>
      </c>
      <c r="G9" s="4">
        <v>0.2</v>
      </c>
      <c r="H9" s="3">
        <v>146.0</v>
      </c>
      <c r="I9" s="3">
        <v>817.0</v>
      </c>
      <c r="J9" s="4">
        <v>0.12</v>
      </c>
      <c r="K9" s="4">
        <v>0.02</v>
      </c>
      <c r="L9" s="3">
        <v>144.0</v>
      </c>
      <c r="M9" s="4">
        <v>0.138</v>
      </c>
      <c r="N9" s="5" t="str">
        <f t="shared" si="2"/>
        <v>£3,173.40</v>
      </c>
      <c r="O9" s="5" t="str">
        <f t="shared" si="3"/>
        <v>£1,965.60</v>
      </c>
      <c r="P9" s="5" t="str">
        <f t="shared" si="4"/>
        <v>£2,274.79</v>
      </c>
      <c r="Q9" s="5" t="str">
        <f t="shared" si="5"/>
        <v>£26,246.79</v>
      </c>
      <c r="R9" s="6" t="str">
        <f t="shared" si="6"/>
        <v>28.2%</v>
      </c>
    </row>
    <row r="10">
      <c r="A10" s="2" t="s">
        <v>26</v>
      </c>
      <c r="B10" s="3">
        <v>466.0</v>
      </c>
      <c r="C10" s="3" t="str">
        <f t="shared" si="1"/>
        <v>£24232.00</v>
      </c>
      <c r="D10" s="3">
        <v>9440.0</v>
      </c>
      <c r="E10" s="3">
        <v>0.0</v>
      </c>
      <c r="F10" s="4">
        <v>0.0</v>
      </c>
      <c r="G10" s="4">
        <v>0.2</v>
      </c>
      <c r="H10" s="3">
        <v>149.0</v>
      </c>
      <c r="I10" s="3">
        <v>797.0</v>
      </c>
      <c r="J10" s="4">
        <v>0.12</v>
      </c>
      <c r="K10" s="4">
        <v>0.02</v>
      </c>
      <c r="L10" s="3">
        <v>148.0</v>
      </c>
      <c r="M10" s="4">
        <v>0.138</v>
      </c>
      <c r="N10" s="5" t="str">
        <f t="shared" si="2"/>
        <v>£2,958.40</v>
      </c>
      <c r="O10" s="5" t="str">
        <f t="shared" si="3"/>
        <v>£1,978.08</v>
      </c>
      <c r="P10" s="5" t="str">
        <f t="shared" si="4"/>
        <v>£2,281.97</v>
      </c>
      <c r="Q10" s="5" t="str">
        <f t="shared" si="5"/>
        <v>£26,513.97</v>
      </c>
      <c r="R10" s="6" t="str">
        <f t="shared" si="6"/>
        <v>27.2%</v>
      </c>
    </row>
    <row r="11">
      <c r="A11" s="2" t="s">
        <v>27</v>
      </c>
      <c r="B11" s="3">
        <v>472.0</v>
      </c>
      <c r="C11" s="3" t="str">
        <f t="shared" si="1"/>
        <v>£24544.00</v>
      </c>
      <c r="D11" s="3">
        <v>10000.0</v>
      </c>
      <c r="E11" s="3">
        <v>0.0</v>
      </c>
      <c r="F11" s="4">
        <v>0.0</v>
      </c>
      <c r="G11" s="4">
        <v>0.2</v>
      </c>
      <c r="H11" s="3">
        <v>153.0</v>
      </c>
      <c r="I11" s="3">
        <v>805.0</v>
      </c>
      <c r="J11" s="4">
        <v>0.12</v>
      </c>
      <c r="K11" s="4">
        <v>0.02</v>
      </c>
      <c r="L11" s="3">
        <v>153.0</v>
      </c>
      <c r="M11" s="4">
        <v>0.138</v>
      </c>
      <c r="N11" s="5" t="str">
        <f t="shared" si="2"/>
        <v>£2,908.80</v>
      </c>
      <c r="O11" s="5" t="str">
        <f t="shared" si="3"/>
        <v>£1,990.56</v>
      </c>
      <c r="P11" s="5" t="str">
        <f t="shared" si="4"/>
        <v>£2,289.14</v>
      </c>
      <c r="Q11" s="5" t="str">
        <f t="shared" si="5"/>
        <v>£26,833.14</v>
      </c>
      <c r="R11" s="6" t="str">
        <f t="shared" si="6"/>
        <v>26.8%</v>
      </c>
    </row>
    <row r="12">
      <c r="A12" s="2" t="s">
        <v>28</v>
      </c>
      <c r="B12" s="3">
        <v>482.0</v>
      </c>
      <c r="C12" s="3" t="str">
        <f t="shared" si="1"/>
        <v>£25064.00</v>
      </c>
      <c r="D12" s="3">
        <v>10600.0</v>
      </c>
      <c r="E12" s="3">
        <v>0.0</v>
      </c>
      <c r="F12" s="4">
        <v>0.0</v>
      </c>
      <c r="G12" s="4">
        <v>0.2</v>
      </c>
      <c r="H12" s="3">
        <v>155.0</v>
      </c>
      <c r="I12" s="3">
        <v>815.0</v>
      </c>
      <c r="J12" s="4">
        <v>0.12</v>
      </c>
      <c r="K12" s="4">
        <v>0.02</v>
      </c>
      <c r="L12" s="3">
        <v>156.0</v>
      </c>
      <c r="M12" s="4">
        <v>0.138</v>
      </c>
      <c r="N12" s="5" t="str">
        <f t="shared" si="2"/>
        <v>£2,892.80</v>
      </c>
      <c r="O12" s="5" t="str">
        <f t="shared" si="3"/>
        <v>£2,040.48</v>
      </c>
      <c r="P12" s="5" t="str">
        <f t="shared" si="4"/>
        <v>£2,339.38</v>
      </c>
      <c r="Q12" s="5" t="str">
        <f t="shared" si="5"/>
        <v>£27,403.38</v>
      </c>
      <c r="R12" s="6" t="str">
        <f t="shared" si="6"/>
        <v>26.5%</v>
      </c>
    </row>
    <row r="13">
      <c r="A13" s="2" t="s">
        <v>29</v>
      </c>
      <c r="B13" s="3">
        <v>494.0</v>
      </c>
      <c r="C13" s="3" t="str">
        <f t="shared" si="1"/>
        <v>£25688.00</v>
      </c>
      <c r="D13" s="3">
        <v>11000.0</v>
      </c>
      <c r="E13" s="3">
        <v>0.0</v>
      </c>
      <c r="F13" s="4">
        <v>0.0</v>
      </c>
      <c r="G13" s="4">
        <v>0.2</v>
      </c>
      <c r="H13" s="3">
        <v>155.0</v>
      </c>
      <c r="I13" s="3">
        <v>827.0</v>
      </c>
      <c r="J13" s="4">
        <v>0.12</v>
      </c>
      <c r="K13" s="4">
        <v>0.02</v>
      </c>
      <c r="L13" s="3">
        <v>156.0</v>
      </c>
      <c r="M13" s="4">
        <v>0.138</v>
      </c>
      <c r="N13" s="5" t="str">
        <f t="shared" si="2"/>
        <v>£2,937.60</v>
      </c>
      <c r="O13" s="5" t="str">
        <f t="shared" si="3"/>
        <v>£2,115.36</v>
      </c>
      <c r="P13" s="5" t="str">
        <f t="shared" si="4"/>
        <v>£2,425.49</v>
      </c>
      <c r="Q13" s="5" t="str">
        <f t="shared" si="5"/>
        <v>£28,113.49</v>
      </c>
      <c r="R13" s="6" t="str">
        <f t="shared" si="6"/>
        <v>26.6%</v>
      </c>
    </row>
    <row r="14">
      <c r="A14" s="2" t="s">
        <v>30</v>
      </c>
      <c r="B14" s="3">
        <v>506.0</v>
      </c>
      <c r="C14" s="3" t="str">
        <f t="shared" si="1"/>
        <v>£26312.00</v>
      </c>
      <c r="D14" s="3">
        <v>11500.0</v>
      </c>
      <c r="E14" s="3">
        <v>0.0</v>
      </c>
      <c r="F14" s="4">
        <v>0.0</v>
      </c>
      <c r="G14" s="4">
        <v>0.2</v>
      </c>
      <c r="H14" s="3">
        <v>157.0</v>
      </c>
      <c r="I14" s="3">
        <v>866.0</v>
      </c>
      <c r="J14" s="4">
        <v>0.12</v>
      </c>
      <c r="K14" s="4">
        <v>0.02</v>
      </c>
      <c r="L14" s="3">
        <v>157.0</v>
      </c>
      <c r="M14" s="4">
        <v>0.138</v>
      </c>
      <c r="N14" s="5" t="str">
        <f t="shared" si="2"/>
        <v>£2,962.40</v>
      </c>
      <c r="O14" s="5" t="str">
        <f t="shared" si="3"/>
        <v>£2,177.76</v>
      </c>
      <c r="P14" s="5" t="str">
        <f t="shared" si="4"/>
        <v>£2,504.42</v>
      </c>
      <c r="Q14" s="5" t="str">
        <f t="shared" si="5"/>
        <v>£28,816.42</v>
      </c>
      <c r="R14" s="6" t="str">
        <f t="shared" si="6"/>
        <v>26.5%</v>
      </c>
    </row>
    <row r="15">
      <c r="A15" s="2" t="s">
        <v>31</v>
      </c>
      <c r="B15" s="3">
        <v>520.0</v>
      </c>
      <c r="C15" s="3" t="str">
        <f t="shared" si="1"/>
        <v>£27040.00</v>
      </c>
      <c r="D15" s="3">
        <v>11850.0</v>
      </c>
      <c r="E15" s="3">
        <v>0.0</v>
      </c>
      <c r="F15" s="4">
        <v>0.0</v>
      </c>
      <c r="G15" s="4">
        <v>0.2</v>
      </c>
      <c r="H15" s="3">
        <v>162.0</v>
      </c>
      <c r="I15" s="3">
        <v>892.0</v>
      </c>
      <c r="J15" s="4">
        <v>0.12</v>
      </c>
      <c r="K15" s="4">
        <v>0.02</v>
      </c>
      <c r="L15" s="3">
        <v>162.0</v>
      </c>
      <c r="M15" s="4">
        <v>0.138</v>
      </c>
      <c r="N15" s="5" t="str">
        <f t="shared" si="2"/>
        <v>£3,038.00</v>
      </c>
      <c r="O15" s="5" t="str">
        <f t="shared" si="3"/>
        <v>£2,233.92</v>
      </c>
      <c r="P15" s="5" t="str">
        <f t="shared" si="4"/>
        <v>£2,569.01</v>
      </c>
      <c r="Q15" s="5" t="str">
        <f t="shared" si="5"/>
        <v>£29,609.01</v>
      </c>
      <c r="R15" s="6" t="str">
        <f t="shared" si="6"/>
        <v>26.5%</v>
      </c>
    </row>
    <row r="16">
      <c r="A16" s="2" t="s">
        <v>32</v>
      </c>
      <c r="B16" s="3">
        <v>538.0</v>
      </c>
      <c r="C16" s="3" t="str">
        <f t="shared" si="1"/>
        <v>£27976.00</v>
      </c>
      <c r="D16" s="3">
        <v>12500.0</v>
      </c>
      <c r="E16" s="3">
        <v>0.0</v>
      </c>
      <c r="F16" s="4">
        <v>0.0</v>
      </c>
      <c r="G16" s="4">
        <v>0.2</v>
      </c>
      <c r="H16" s="3">
        <v>166.0</v>
      </c>
      <c r="I16" s="3">
        <v>962.0</v>
      </c>
      <c r="J16" s="4">
        <v>0.12</v>
      </c>
      <c r="K16" s="4">
        <v>0.02</v>
      </c>
      <c r="L16" s="3">
        <v>166.0</v>
      </c>
      <c r="M16" s="4">
        <v>0.138</v>
      </c>
      <c r="N16" s="5" t="str">
        <f t="shared" si="2"/>
        <v>£3,095.20</v>
      </c>
      <c r="O16" s="5" t="str">
        <f t="shared" si="3"/>
        <v>£2,321.28</v>
      </c>
      <c r="P16" s="5" t="str">
        <f t="shared" si="4"/>
        <v>£2,669.47</v>
      </c>
      <c r="Q16" s="5" t="str">
        <f t="shared" si="5"/>
        <v>£30,645.47</v>
      </c>
      <c r="R16" s="6" t="str">
        <f t="shared" si="6"/>
        <v>26.4%</v>
      </c>
    </row>
    <row r="17">
      <c r="A17" s="2" t="s">
        <v>33</v>
      </c>
      <c r="B17" s="3">
        <v>548.0</v>
      </c>
      <c r="C17" s="3" t="str">
        <f t="shared" si="1"/>
        <v>£28496.00</v>
      </c>
      <c r="D17" s="3">
        <v>12500.0</v>
      </c>
      <c r="E17" s="3">
        <v>0.0</v>
      </c>
      <c r="F17" s="4">
        <v>0.0</v>
      </c>
      <c r="G17" s="4">
        <v>0.2</v>
      </c>
      <c r="H17" s="3">
        <v>183.0</v>
      </c>
      <c r="I17" s="3">
        <v>962.0</v>
      </c>
      <c r="J17" s="4">
        <v>0.12</v>
      </c>
      <c r="K17" s="4">
        <v>0.02</v>
      </c>
      <c r="L17" s="3">
        <v>169.0</v>
      </c>
      <c r="M17" s="4">
        <v>0.138</v>
      </c>
      <c r="N17" s="5" t="str">
        <f t="shared" si="2"/>
        <v>£3,199.20</v>
      </c>
      <c r="O17" s="5" t="str">
        <f t="shared" si="3"/>
        <v>£2,277.60</v>
      </c>
      <c r="P17" s="5" t="str">
        <f t="shared" si="4"/>
        <v>£2,719.70</v>
      </c>
      <c r="Q17" s="5" t="str">
        <f t="shared" si="5"/>
        <v>£31,215.70</v>
      </c>
      <c r="R17" s="6" t="str">
        <f t="shared" si="6"/>
        <v>26.3%</v>
      </c>
    </row>
    <row r="18">
      <c r="A18" s="2" t="s">
        <v>34</v>
      </c>
      <c r="B18" s="3">
        <v>581.0</v>
      </c>
      <c r="C18" s="3" t="str">
        <f t="shared" si="1"/>
        <v>£30212.00</v>
      </c>
      <c r="D18" s="3">
        <v>12570.0</v>
      </c>
      <c r="E18" s="3">
        <v>0.0</v>
      </c>
      <c r="F18" s="4">
        <v>0.0</v>
      </c>
      <c r="G18" s="4">
        <v>0.2</v>
      </c>
      <c r="H18" s="3">
        <v>184.0</v>
      </c>
      <c r="I18" s="3">
        <v>967.0</v>
      </c>
      <c r="J18" s="4">
        <v>0.12</v>
      </c>
      <c r="K18" s="4">
        <v>0.02</v>
      </c>
      <c r="L18" s="3">
        <v>170.0</v>
      </c>
      <c r="M18" s="4">
        <v>0.138</v>
      </c>
      <c r="N18" s="5" t="str">
        <f t="shared" si="2"/>
        <v>£3,528.40</v>
      </c>
      <c r="O18" s="5" t="str">
        <f t="shared" si="3"/>
        <v>£2,477.28</v>
      </c>
      <c r="P18" s="5" t="str">
        <f t="shared" si="4"/>
        <v>£2,949.34</v>
      </c>
      <c r="Q18" s="5" t="str">
        <f t="shared" si="5"/>
        <v>£33,161.34</v>
      </c>
      <c r="R18" s="6" t="str">
        <f t="shared" si="6"/>
        <v>27.0%</v>
      </c>
    </row>
    <row r="19">
      <c r="A19" s="2" t="s">
        <v>35</v>
      </c>
      <c r="B19" s="3">
        <v>618.0</v>
      </c>
      <c r="C19" s="3" t="str">
        <f t="shared" si="1"/>
        <v>£32136.00</v>
      </c>
      <c r="D19" s="3">
        <v>12570.0</v>
      </c>
      <c r="E19" s="3">
        <v>0.0</v>
      </c>
      <c r="F19" s="4">
        <v>0.0</v>
      </c>
      <c r="G19" s="4">
        <v>0.2</v>
      </c>
      <c r="H19" s="3">
        <v>190.0</v>
      </c>
      <c r="I19" s="3">
        <v>967.0</v>
      </c>
      <c r="J19" s="4">
        <v>0.1325</v>
      </c>
      <c r="K19" s="4">
        <v>0.0325</v>
      </c>
      <c r="L19" s="3">
        <v>175.0</v>
      </c>
      <c r="M19" s="4">
        <v>0.1505</v>
      </c>
      <c r="N19" s="5" t="str">
        <f t="shared" si="2"/>
        <v>£3,913.20</v>
      </c>
      <c r="O19" s="5" t="str">
        <f>13*(MAX(MIN(B19,967)-190,0)*13.25%+MAX(B19-967,0)*3.25%)+18*(MAX(MIN(B19,967)-242,0)*13.25%+MAX(B19-967,0)*3.25%)+21*(MAX(MIN(B19,967)-242,0)*12%+MAX(B19-967,0)*2%)</f>
        <v>£2,581.51</v>
      </c>
      <c r="P19" s="5" t="str">
        <f>31*MAX(B19-175,0)*15.05%+21*MAX(B19-175,0)*13.8%</f>
        <v>£3,350.63</v>
      </c>
      <c r="Q19" s="5" t="str">
        <f t="shared" si="5"/>
        <v>£35,486.63</v>
      </c>
      <c r="R19" s="6" t="str">
        <f t="shared" si="6"/>
        <v>27.7%</v>
      </c>
    </row>
    <row r="20">
      <c r="A20" s="2" t="s">
        <v>36</v>
      </c>
      <c r="B20" s="3">
        <v>661.0</v>
      </c>
      <c r="C20" s="3" t="str">
        <f t="shared" si="1"/>
        <v>£34372.00</v>
      </c>
      <c r="D20" s="3">
        <v>12570.0</v>
      </c>
      <c r="E20" s="3">
        <v>0.0</v>
      </c>
      <c r="F20" s="4">
        <v>0.0</v>
      </c>
      <c r="G20" s="4">
        <v>0.2</v>
      </c>
      <c r="H20" s="3">
        <v>242.0</v>
      </c>
      <c r="I20" s="3">
        <v>967.0</v>
      </c>
      <c r="J20" s="4">
        <v>0.11</v>
      </c>
      <c r="K20" s="4">
        <v>0.02</v>
      </c>
      <c r="L20" s="3">
        <v>175.0</v>
      </c>
      <c r="M20" s="4">
        <v>0.138</v>
      </c>
      <c r="N20" s="5" t="str">
        <f t="shared" si="2"/>
        <v>£4,360.40</v>
      </c>
      <c r="O20" s="5" t="str">
        <f>39*(MAX(MIN(B20,967)-242,0)*12%+MAX(B20-967,0)*2%)+13*(MAX(MIN(B20,967)-242,0)*10%+MAX(B20-967,0)*2%)</f>
        <v>£2,505.62</v>
      </c>
      <c r="P20" s="5" t="str">
        <f>52*MAX(B20-175,0)*13.8%</f>
        <v>£3,487.54</v>
      </c>
      <c r="Q20" s="5" t="str">
        <f t="shared" si="5"/>
        <v>£37,859.54</v>
      </c>
      <c r="R20" s="6" t="str">
        <f t="shared" si="6"/>
        <v>27.3%</v>
      </c>
    </row>
    <row r="21" ht="15.75" customHeight="1">
      <c r="A21" s="2" t="s">
        <v>37</v>
      </c>
      <c r="B21" s="3">
        <v>697.0</v>
      </c>
      <c r="C21" s="3" t="str">
        <f t="shared" si="1"/>
        <v>£36244.00</v>
      </c>
      <c r="D21" s="3">
        <v>12570.0</v>
      </c>
      <c r="E21" s="3">
        <v>0.0</v>
      </c>
      <c r="F21" s="4">
        <v>0.0</v>
      </c>
      <c r="G21" s="4">
        <v>0.2</v>
      </c>
      <c r="H21" s="3">
        <v>242.0</v>
      </c>
      <c r="I21" s="3">
        <v>967.0</v>
      </c>
      <c r="J21" s="4">
        <v>0.08</v>
      </c>
      <c r="K21" s="4">
        <v>0.02</v>
      </c>
      <c r="L21" s="3">
        <v>175.0</v>
      </c>
      <c r="M21" s="4">
        <v>0.138</v>
      </c>
      <c r="N21" s="5" t="str">
        <f t="shared" si="2"/>
        <v>£4,734.80</v>
      </c>
      <c r="O21" s="5" t="str">
        <f t="shared" ref="O21:O22" si="7">52*(MAX(MIN(B21,I21)-H21,0)*J21+MAX(B21-I21,0)*K21)</f>
        <v>£1,892.80</v>
      </c>
      <c r="P21" s="5" t="str">
        <f t="shared" ref="P21:P22" si="8">52*MAX(B21-L21,0)*M21</f>
        <v>£3,745.87</v>
      </c>
      <c r="Q21" s="5" t="str">
        <f t="shared" si="5"/>
        <v>£39,989.87</v>
      </c>
      <c r="R21" s="6" t="str">
        <f t="shared" si="6"/>
        <v>25.9%</v>
      </c>
    </row>
    <row r="22" ht="15.75" customHeight="1">
      <c r="A22" s="2" t="s">
        <v>38</v>
      </c>
      <c r="B22" s="3">
        <v>729.0</v>
      </c>
      <c r="C22" s="3" t="str">
        <f t="shared" si="1"/>
        <v>£37908.00</v>
      </c>
      <c r="D22" s="3">
        <v>12570.0</v>
      </c>
      <c r="E22" s="3">
        <v>0.0</v>
      </c>
      <c r="F22" s="4">
        <v>0.0</v>
      </c>
      <c r="G22" s="4">
        <v>0.2</v>
      </c>
      <c r="H22" s="3">
        <v>242.0</v>
      </c>
      <c r="I22" s="3">
        <v>967.0</v>
      </c>
      <c r="J22" s="4">
        <v>0.08</v>
      </c>
      <c r="K22" s="4">
        <v>0.02</v>
      </c>
      <c r="L22" s="3">
        <v>96.0</v>
      </c>
      <c r="M22" s="4">
        <v>0.15</v>
      </c>
      <c r="N22" s="5" t="str">
        <f t="shared" si="2"/>
        <v>£5,067.60</v>
      </c>
      <c r="O22" s="5" t="str">
        <f t="shared" si="7"/>
        <v>£2,025.92</v>
      </c>
      <c r="P22" s="5" t="str">
        <f t="shared" si="8"/>
        <v>£4,937.40</v>
      </c>
      <c r="Q22" s="5" t="str">
        <f t="shared" si="5"/>
        <v>£42,845.40</v>
      </c>
      <c r="R22" s="6" t="str">
        <f t="shared" si="6"/>
        <v>28.1%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2" width="55.0"/>
    <col customWidth="1" min="3" max="3" width="75.0"/>
    <col customWidth="1" min="4" max="23" width="8.71"/>
  </cols>
  <sheetData>
    <row r="1">
      <c r="A1" s="1" t="s">
        <v>39</v>
      </c>
      <c r="B1" s="1" t="s">
        <v>40</v>
      </c>
      <c r="C1" s="1" t="s">
        <v>41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>
      <c r="A2" s="2" t="s">
        <v>42</v>
      </c>
      <c r="B2" s="2" t="s">
        <v>43</v>
      </c>
      <c r="C2" s="2" t="s">
        <v>44</v>
      </c>
    </row>
    <row r="3">
      <c r="A3" s="2" t="s">
        <v>45</v>
      </c>
      <c r="B3" s="2" t="s">
        <v>46</v>
      </c>
      <c r="C3" s="2" t="s">
        <v>47</v>
      </c>
    </row>
    <row r="4">
      <c r="A4" s="2" t="s">
        <v>48</v>
      </c>
      <c r="B4" s="2" t="s">
        <v>49</v>
      </c>
      <c r="C4" s="2" t="s">
        <v>50</v>
      </c>
    </row>
    <row r="5">
      <c r="A5" s="2" t="s">
        <v>51</v>
      </c>
      <c r="B5" s="2" t="s">
        <v>52</v>
      </c>
      <c r="C5" s="2" t="s">
        <v>53</v>
      </c>
    </row>
    <row r="6">
      <c r="A6" s="2" t="s">
        <v>54</v>
      </c>
      <c r="B6" s="2" t="s">
        <v>55</v>
      </c>
      <c r="C6" s="2" t="s">
        <v>56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